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cisło\OneDrive\Publiczny\_Kancelaria\_NIL_8Kadencja\Prezydium8\_legislacja\2107_polski-ład-podatki\"/>
    </mc:Choice>
  </mc:AlternateContent>
  <xr:revisionPtr revIDLastSave="0" documentId="13_ncr:1_{D1883491-A1FB-4A02-A2F4-F57C96EF5D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0" i="2"/>
  <c r="J6" i="2"/>
  <c r="J16" i="2" s="1"/>
  <c r="F35" i="2"/>
  <c r="F25" i="2"/>
  <c r="D25" i="2"/>
  <c r="D24" i="2"/>
  <c r="D33" i="2"/>
  <c r="D23" i="2"/>
  <c r="D27" i="2" s="1"/>
  <c r="B32" i="2"/>
  <c r="B34" i="2" s="1"/>
  <c r="D34" i="2" s="1"/>
  <c r="B26" i="2"/>
  <c r="B28" i="2" s="1"/>
  <c r="D28" i="2" s="1"/>
  <c r="B22" i="2"/>
  <c r="B24" i="2" s="1"/>
  <c r="D15" i="2"/>
  <c r="D10" i="2"/>
  <c r="B14" i="2"/>
  <c r="I16" i="2" s="1"/>
  <c r="B9" i="2"/>
  <c r="P11" i="2" s="1"/>
  <c r="B6" i="2"/>
  <c r="E6" i="2" s="1"/>
  <c r="J11" i="2" l="1"/>
  <c r="K16" i="2"/>
  <c r="D29" i="2"/>
  <c r="D35" i="2"/>
  <c r="E35" i="2"/>
  <c r="E25" i="2"/>
  <c r="G25" i="2" s="1"/>
  <c r="H25" i="2" s="1"/>
  <c r="F29" i="2"/>
  <c r="E29" i="2"/>
  <c r="I6" i="2"/>
  <c r="K6" i="2" s="1"/>
  <c r="D6" i="2"/>
  <c r="D9" i="2" s="1"/>
  <c r="P6" i="2"/>
  <c r="O16" i="2"/>
  <c r="O6" i="2"/>
  <c r="D11" i="2"/>
  <c r="E11" i="2"/>
  <c r="I11" i="2"/>
  <c r="K11" i="2" s="1"/>
  <c r="O11" i="2"/>
  <c r="Q11" i="2" s="1"/>
  <c r="P16" i="2"/>
  <c r="E16" i="2"/>
  <c r="G35" i="2" l="1"/>
  <c r="H35" i="2" s="1"/>
  <c r="D14" i="2"/>
  <c r="D16" i="2" s="1"/>
  <c r="F16" i="2" s="1"/>
  <c r="I35" i="2" s="1"/>
  <c r="G29" i="2"/>
  <c r="H29" i="2" s="1"/>
  <c r="F11" i="2"/>
  <c r="I29" i="2" s="1"/>
  <c r="F6" i="2"/>
  <c r="Q6" i="2"/>
  <c r="S6" i="2" s="1"/>
  <c r="Q16" i="2"/>
  <c r="S11" i="2" l="1"/>
  <c r="M6" i="2"/>
  <c r="I25" i="2"/>
  <c r="M11" i="2"/>
  <c r="M16" i="2"/>
  <c r="S16" i="2"/>
</calcChain>
</file>

<file path=xl/sharedStrings.xml><?xml version="1.0" encoding="utf-8"?>
<sst xmlns="http://schemas.openxmlformats.org/spreadsheetml/2006/main" count="45" uniqueCount="32">
  <si>
    <t>RYCZAŁT 14%</t>
  </si>
  <si>
    <t>Zasady ogólne 17% skala</t>
  </si>
  <si>
    <t>Razem</t>
  </si>
  <si>
    <t>Podatek</t>
  </si>
  <si>
    <t>Rzem</t>
  </si>
  <si>
    <t>Róznica</t>
  </si>
  <si>
    <t xml:space="preserve">Podatek </t>
  </si>
  <si>
    <t>nadwyżka</t>
  </si>
  <si>
    <t>LINIOWY</t>
  </si>
  <si>
    <t>miesięcznie</t>
  </si>
  <si>
    <t>rocznie</t>
  </si>
  <si>
    <t>opłacalność podatku wg skali . Różnica w stosunku do ryczałtu (w którym nie odlicza się kosztów) i w stosunku do podatku liniowego</t>
  </si>
  <si>
    <t>A</t>
  </si>
  <si>
    <t>B</t>
  </si>
  <si>
    <t>C</t>
  </si>
  <si>
    <t>A-B</t>
  </si>
  <si>
    <t>A-C</t>
  </si>
  <si>
    <t>jest to symulacja działania ulgi podatkowej w 2022 i wyższego limitu pierwszego progu podatkowego</t>
  </si>
  <si>
    <t>symulacja nie uwzględnia faktu, że przedsiębiorcy płacili do końca 2021r. składkę zdrowotną liczoną od minimalnego dochodu</t>
  </si>
  <si>
    <t>Dochód brutto</t>
  </si>
  <si>
    <t>składka zdrowotna</t>
  </si>
  <si>
    <t>odliczana</t>
  </si>
  <si>
    <t>nieodlicz.</t>
  </si>
  <si>
    <t>podatek</t>
  </si>
  <si>
    <t xml:space="preserve">składka+podatek </t>
  </si>
  <si>
    <t>Ryczałt- brak możliwości odliczania kosztów - nieopłacalny przy utrzymywaniu własnego gabinetu</t>
  </si>
  <si>
    <t>1 próg pod.</t>
  </si>
  <si>
    <t>Składka</t>
  </si>
  <si>
    <t>Składka*</t>
  </si>
  <si>
    <t xml:space="preserve">* Przychody brutto od 60 tyś zł do 300 tyś zł, to składka zdrowotna stanowi 9%*100%*przeciętego wynagrodzenia </t>
  </si>
  <si>
    <t xml:space="preserve">przeciętne miesięczne wynagrodzenie w sektorze przedsiębiorstw w IV kw. roku poprzedniego, włącznie z wypłatami z zysku i ogłoszonego przez GUS…np.: przeciętne wynagrodzenie za III kw b.r. wynosi 5885,75 zł.
Zatem dopiero w styczniu 2022r.dowiemy się ile wynosi przeciętne wynagrodzenie za IV kw. I będzie ustalona wysokość składki zdrowotnej na rok 2022r. do ryczałtu ewidenc
</t>
  </si>
  <si>
    <t>można wpisać swój projektowany dochód brutto w żółte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</si>
</sst>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2" tint="-0.499984740745262"/>
      <name val="Calibri"/>
      <family val="2"/>
      <charset val="238"/>
      <scheme val="minor"/>
    </font>
    <font>
      <i/>
      <sz val="11"/>
      <color theme="2" tint="-0.49998474074526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0" xfId="1" applyNumberFormat="1" applyFont="1"/>
    <xf numFmtId="0" fontId="0" fillId="3" borderId="0" xfId="0" applyFill="1"/>
    <xf numFmtId="0" fontId="1" fillId="0" borderId="0" xfId="0" applyFont="1" applyAlignment="1">
      <alignment vertical="center" wrapText="1"/>
    </xf>
    <xf numFmtId="0" fontId="2" fillId="4" borderId="0" xfId="0" applyFont="1" applyFill="1"/>
    <xf numFmtId="0" fontId="0" fillId="4" borderId="1" xfId="0" applyFill="1" applyBorder="1"/>
    <xf numFmtId="0" fontId="10" fillId="0" borderId="1" xfId="0" applyFont="1" applyBorder="1"/>
    <xf numFmtId="0" fontId="11" fillId="0" borderId="0" xfId="0" applyFont="1"/>
    <xf numFmtId="0" fontId="12" fillId="5" borderId="0" xfId="0" applyFont="1" applyFill="1"/>
    <xf numFmtId="0" fontId="13" fillId="0" borderId="0" xfId="0" applyFont="1"/>
    <xf numFmtId="0" fontId="0" fillId="6" borderId="0" xfId="0" applyFill="1"/>
    <xf numFmtId="0" fontId="1" fillId="6" borderId="0" xfId="0" applyFont="1" applyFill="1"/>
    <xf numFmtId="164" fontId="0" fillId="0" borderId="0" xfId="0" applyNumberFormat="1"/>
    <xf numFmtId="164" fontId="0" fillId="7" borderId="0" xfId="1" applyNumberFormat="1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6" borderId="0" xfId="0" applyFont="1" applyFill="1" applyAlignment="1">
      <alignment horizontal="center" wrapText="1"/>
    </xf>
    <xf numFmtId="0" fontId="1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10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40EF-1BE2-4D18-9168-7A171E3601ED}">
  <dimension ref="A1:T36"/>
  <sheetViews>
    <sheetView tabSelected="1" workbookViewId="0">
      <selection activeCell="A19" sqref="A19"/>
    </sheetView>
  </sheetViews>
  <sheetFormatPr defaultRowHeight="15" x14ac:dyDescent="0.25"/>
  <cols>
    <col min="1" max="1" width="11" customWidth="1"/>
    <col min="2" max="2" width="12.7109375" customWidth="1"/>
    <col min="8" max="8" width="10.42578125" customWidth="1"/>
  </cols>
  <sheetData>
    <row r="1" spans="1:19" x14ac:dyDescent="0.25"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9" x14ac:dyDescent="0.25">
      <c r="E2" s="29" t="s">
        <v>11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9" ht="45" customHeight="1" x14ac:dyDescent="0.25">
      <c r="A3" s="33">
        <v>2022</v>
      </c>
      <c r="B3" s="33"/>
      <c r="C3" s="33"/>
      <c r="D3" s="31" t="s">
        <v>12</v>
      </c>
      <c r="E3" s="31"/>
      <c r="F3" s="31"/>
      <c r="G3" s="31"/>
      <c r="I3" s="31" t="s">
        <v>13</v>
      </c>
      <c r="J3" s="31"/>
      <c r="K3" s="31"/>
      <c r="O3" s="32" t="s">
        <v>14</v>
      </c>
      <c r="P3" s="32"/>
      <c r="Q3" s="32"/>
    </row>
    <row r="4" spans="1:19" x14ac:dyDescent="0.25">
      <c r="A4" s="28" t="s">
        <v>19</v>
      </c>
      <c r="B4" s="28"/>
      <c r="E4" s="1" t="s">
        <v>1</v>
      </c>
      <c r="I4" s="19"/>
      <c r="J4" s="20" t="s">
        <v>0</v>
      </c>
      <c r="K4" s="19"/>
      <c r="M4" s="7" t="s">
        <v>5</v>
      </c>
      <c r="O4" s="27" t="s">
        <v>8</v>
      </c>
      <c r="P4" s="27"/>
      <c r="Q4" s="27"/>
      <c r="S4" s="7" t="s">
        <v>5</v>
      </c>
    </row>
    <row r="5" spans="1:19" x14ac:dyDescent="0.25">
      <c r="A5" s="5" t="s">
        <v>9</v>
      </c>
      <c r="B5" s="5" t="s">
        <v>10</v>
      </c>
      <c r="D5" t="s">
        <v>6</v>
      </c>
      <c r="E5" t="s">
        <v>27</v>
      </c>
      <c r="F5" t="s">
        <v>2</v>
      </c>
      <c r="I5" t="s">
        <v>3</v>
      </c>
      <c r="J5" t="s">
        <v>28</v>
      </c>
      <c r="K5" t="s">
        <v>4</v>
      </c>
      <c r="M5" s="7" t="s">
        <v>15</v>
      </c>
      <c r="O5" t="s">
        <v>3</v>
      </c>
      <c r="P5" t="s">
        <v>27</v>
      </c>
      <c r="Q5" t="s">
        <v>4</v>
      </c>
      <c r="S5" s="7" t="s">
        <v>16</v>
      </c>
    </row>
    <row r="6" spans="1:19" x14ac:dyDescent="0.25">
      <c r="A6" s="22">
        <v>10000</v>
      </c>
      <c r="B6" s="10">
        <f>A6*12</f>
        <v>120000</v>
      </c>
      <c r="D6" s="1">
        <f>(B6*17/100)-5100</f>
        <v>15300</v>
      </c>
      <c r="E6">
        <f>B6*0.09</f>
        <v>10800</v>
      </c>
      <c r="F6" s="13">
        <f>D6+E6</f>
        <v>26100</v>
      </c>
      <c r="I6">
        <f>B6*0.14</f>
        <v>16800</v>
      </c>
      <c r="J6">
        <f>529*12</f>
        <v>6348</v>
      </c>
      <c r="K6" s="2">
        <f>I6+J6</f>
        <v>23148</v>
      </c>
      <c r="M6" s="3">
        <f>F6-K6</f>
        <v>2952</v>
      </c>
      <c r="O6">
        <f>B6*0.19</f>
        <v>22800</v>
      </c>
      <c r="P6">
        <f>B6*0.049</f>
        <v>5880</v>
      </c>
      <c r="Q6" s="2">
        <f>SUM(O6:P6)</f>
        <v>28680</v>
      </c>
      <c r="S6" s="4">
        <f>F6-Q6</f>
        <v>-2580</v>
      </c>
    </row>
    <row r="7" spans="1:19" x14ac:dyDescent="0.25">
      <c r="A7" s="16" t="s">
        <v>26</v>
      </c>
      <c r="B7" s="10">
        <v>120000</v>
      </c>
      <c r="Q7" s="2"/>
      <c r="S7" s="4"/>
    </row>
    <row r="8" spans="1:19" x14ac:dyDescent="0.25">
      <c r="Q8" s="2"/>
      <c r="S8" s="4"/>
    </row>
    <row r="9" spans="1:19" x14ac:dyDescent="0.25">
      <c r="A9" s="22">
        <v>13000</v>
      </c>
      <c r="B9" s="10">
        <f>A9*12</f>
        <v>156000</v>
      </c>
      <c r="D9" s="1">
        <f>D6</f>
        <v>15300</v>
      </c>
      <c r="Q9" s="2"/>
      <c r="S9" s="4"/>
    </row>
    <row r="10" spans="1:19" x14ac:dyDescent="0.25">
      <c r="A10" t="s">
        <v>7</v>
      </c>
      <c r="B10" s="21">
        <f>B9-B7</f>
        <v>36000</v>
      </c>
      <c r="D10">
        <f>B10*0.32</f>
        <v>11520</v>
      </c>
      <c r="Q10" s="2"/>
      <c r="S10" s="4"/>
    </row>
    <row r="11" spans="1:19" x14ac:dyDescent="0.25">
      <c r="D11" s="1">
        <f>D9+D10</f>
        <v>26820</v>
      </c>
      <c r="E11">
        <f>B9*0.09</f>
        <v>14040</v>
      </c>
      <c r="F11" s="13">
        <f>D11+E11</f>
        <v>40860</v>
      </c>
      <c r="I11">
        <f>B9*0.14</f>
        <v>21840.000000000004</v>
      </c>
      <c r="J11">
        <f>J6</f>
        <v>6348</v>
      </c>
      <c r="K11" s="2">
        <f>I11+J11</f>
        <v>28188.000000000004</v>
      </c>
      <c r="M11" s="3">
        <f>F11-K11</f>
        <v>12671.999999999996</v>
      </c>
      <c r="O11">
        <f>B9*0.19</f>
        <v>29640</v>
      </c>
      <c r="P11">
        <f>B9*0.049</f>
        <v>7644</v>
      </c>
      <c r="Q11" s="2">
        <f>SUM(O11:P11)</f>
        <v>37284</v>
      </c>
      <c r="S11" s="4">
        <f>F11-Q11</f>
        <v>3576</v>
      </c>
    </row>
    <row r="12" spans="1:19" x14ac:dyDescent="0.25">
      <c r="Q12" s="2"/>
      <c r="S12" s="4"/>
    </row>
    <row r="13" spans="1:19" x14ac:dyDescent="0.25">
      <c r="Q13" s="2"/>
      <c r="S13" s="4"/>
    </row>
    <row r="14" spans="1:19" x14ac:dyDescent="0.25">
      <c r="A14" s="22">
        <v>15000</v>
      </c>
      <c r="B14" s="10">
        <f>A14*12</f>
        <v>180000</v>
      </c>
      <c r="D14" s="1">
        <f>D6</f>
        <v>15300</v>
      </c>
      <c r="Q14" s="2"/>
      <c r="S14" s="4"/>
    </row>
    <row r="15" spans="1:19" x14ac:dyDescent="0.25">
      <c r="A15" t="s">
        <v>7</v>
      </c>
      <c r="B15" s="21">
        <f>B14-B7</f>
        <v>60000</v>
      </c>
      <c r="D15">
        <f>B15*0.32</f>
        <v>19200</v>
      </c>
      <c r="Q15" s="2"/>
      <c r="S15" s="4"/>
    </row>
    <row r="16" spans="1:19" x14ac:dyDescent="0.25">
      <c r="D16" s="1">
        <f>D14+D15</f>
        <v>34500</v>
      </c>
      <c r="E16">
        <f>B14*0.09</f>
        <v>16200</v>
      </c>
      <c r="F16" s="13">
        <f>D16+E16</f>
        <v>50700</v>
      </c>
      <c r="I16">
        <f>B14*0.14</f>
        <v>25200.000000000004</v>
      </c>
      <c r="J16">
        <f>J6</f>
        <v>6348</v>
      </c>
      <c r="K16" s="2">
        <f>I16+J16</f>
        <v>31548.000000000004</v>
      </c>
      <c r="M16" s="3">
        <f>F16-K16</f>
        <v>19151.999999999996</v>
      </c>
      <c r="O16">
        <f>B14*0.19</f>
        <v>34200</v>
      </c>
      <c r="P16">
        <f>B14*0.049</f>
        <v>8820</v>
      </c>
      <c r="Q16" s="2">
        <f>SUM(O16:P16)</f>
        <v>43020</v>
      </c>
      <c r="S16" s="4">
        <f>F16-Q16</f>
        <v>7680</v>
      </c>
    </row>
    <row r="17" spans="1:20" ht="21" x14ac:dyDescent="0.35">
      <c r="J17" s="18"/>
    </row>
    <row r="18" spans="1:20" x14ac:dyDescent="0.25">
      <c r="A18" t="s">
        <v>31</v>
      </c>
      <c r="I18" s="30" t="s">
        <v>25</v>
      </c>
      <c r="J18" s="30"/>
      <c r="K18" s="30"/>
    </row>
    <row r="19" spans="1:20" ht="47.25" customHeight="1" x14ac:dyDescent="0.25">
      <c r="I19" s="30"/>
      <c r="J19" s="30"/>
      <c r="K19" s="30"/>
      <c r="L19" s="34" t="s">
        <v>29</v>
      </c>
      <c r="M19" s="34"/>
      <c r="N19" s="34"/>
      <c r="O19" s="34"/>
      <c r="P19" s="34"/>
      <c r="Q19" s="34"/>
      <c r="R19" s="25" t="s">
        <v>30</v>
      </c>
      <c r="S19" s="26"/>
      <c r="T19" s="26"/>
    </row>
    <row r="20" spans="1:20" x14ac:dyDescent="0.25">
      <c r="A20" s="35">
        <v>2021</v>
      </c>
      <c r="B20" s="3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6"/>
      <c r="S20" s="26"/>
      <c r="T20" s="26"/>
    </row>
    <row r="21" spans="1:20" x14ac:dyDescent="0.25">
      <c r="A21" s="15" t="s">
        <v>9</v>
      </c>
      <c r="B21" s="15" t="s">
        <v>10</v>
      </c>
      <c r="C21" s="11"/>
      <c r="E21" s="28" t="s">
        <v>20</v>
      </c>
      <c r="F21" s="28"/>
      <c r="H21" s="36" t="s">
        <v>24</v>
      </c>
      <c r="I21" s="36"/>
      <c r="Q21" s="11"/>
      <c r="R21" s="26"/>
      <c r="S21" s="26"/>
      <c r="T21" s="26"/>
    </row>
    <row r="22" spans="1:20" x14ac:dyDescent="0.25">
      <c r="A22" s="10">
        <v>10000</v>
      </c>
      <c r="B22" s="10">
        <f>A22*12</f>
        <v>120000</v>
      </c>
      <c r="E22" s="5" t="s">
        <v>21</v>
      </c>
      <c r="F22" s="5" t="s">
        <v>22</v>
      </c>
      <c r="G22" t="s">
        <v>23</v>
      </c>
      <c r="H22" s="9">
        <v>2021</v>
      </c>
      <c r="I22" s="9">
        <v>2022</v>
      </c>
      <c r="K22" s="24" t="s">
        <v>17</v>
      </c>
      <c r="L22" s="24"/>
      <c r="M22" s="24"/>
      <c r="N22" s="24"/>
      <c r="O22" s="24"/>
      <c r="Q22" s="11"/>
      <c r="R22" s="26"/>
      <c r="S22" s="26"/>
      <c r="T22" s="26"/>
    </row>
    <row r="23" spans="1:20" ht="15" customHeight="1" x14ac:dyDescent="0.25">
      <c r="A23" s="16" t="s">
        <v>26</v>
      </c>
      <c r="B23">
        <v>85000</v>
      </c>
      <c r="D23">
        <f>(B23*0.17)-525</f>
        <v>13925.000000000002</v>
      </c>
      <c r="K23" s="24"/>
      <c r="L23" s="24"/>
      <c r="M23" s="24"/>
      <c r="N23" s="24"/>
      <c r="O23" s="24"/>
      <c r="Q23" s="11"/>
      <c r="R23" s="26"/>
      <c r="S23" s="26"/>
      <c r="T23" s="26"/>
    </row>
    <row r="24" spans="1:20" x14ac:dyDescent="0.25">
      <c r="A24" s="17" t="s">
        <v>7</v>
      </c>
      <c r="B24">
        <f>B22-85000</f>
        <v>35000</v>
      </c>
      <c r="D24">
        <f>B24*0.32</f>
        <v>11200</v>
      </c>
      <c r="K24" s="24"/>
      <c r="L24" s="24"/>
      <c r="M24" s="24"/>
      <c r="N24" s="24"/>
      <c r="O24" s="24"/>
      <c r="Q24" s="11"/>
      <c r="R24" s="26"/>
      <c r="S24" s="26"/>
      <c r="T24" s="26"/>
    </row>
    <row r="25" spans="1:20" x14ac:dyDescent="0.25">
      <c r="D25" s="1">
        <f>SUM(D23:D24)</f>
        <v>25125</v>
      </c>
      <c r="E25">
        <f>B22*0.075</f>
        <v>9000</v>
      </c>
      <c r="F25">
        <f>B22*0.015</f>
        <v>1800</v>
      </c>
      <c r="G25">
        <f>D25-E25</f>
        <v>16125</v>
      </c>
      <c r="H25" s="5">
        <f>G25+F25+E25</f>
        <v>26925</v>
      </c>
      <c r="I25" s="14">
        <f>F6</f>
        <v>26100</v>
      </c>
      <c r="K25" s="24"/>
      <c r="L25" s="24"/>
      <c r="M25" s="24"/>
      <c r="N25" s="24"/>
      <c r="O25" s="24"/>
      <c r="Q25" s="11"/>
    </row>
    <row r="26" spans="1:20" x14ac:dyDescent="0.25">
      <c r="A26">
        <v>13000</v>
      </c>
      <c r="B26">
        <f>A26*12</f>
        <v>156000</v>
      </c>
      <c r="K26" s="12"/>
      <c r="L26" s="12"/>
      <c r="M26" s="12"/>
      <c r="N26" s="12"/>
      <c r="O26" s="12"/>
      <c r="Q26" s="11"/>
    </row>
    <row r="27" spans="1:20" ht="24" customHeight="1" x14ac:dyDescent="0.25">
      <c r="A27" s="16" t="s">
        <v>26</v>
      </c>
      <c r="B27">
        <v>85000</v>
      </c>
      <c r="D27">
        <f>D23</f>
        <v>13925.000000000002</v>
      </c>
      <c r="K27" s="23" t="s">
        <v>18</v>
      </c>
      <c r="L27" s="23"/>
      <c r="M27" s="23"/>
      <c r="N27" s="23"/>
      <c r="O27" s="23"/>
      <c r="Q27" s="11"/>
    </row>
    <row r="28" spans="1:20" x14ac:dyDescent="0.25">
      <c r="A28" s="17" t="s">
        <v>7</v>
      </c>
      <c r="B28">
        <f>B26-85000</f>
        <v>71000</v>
      </c>
      <c r="D28">
        <f>B28*0.32</f>
        <v>22720</v>
      </c>
      <c r="K28" s="23"/>
      <c r="L28" s="23"/>
      <c r="M28" s="23"/>
      <c r="N28" s="23"/>
      <c r="O28" s="23"/>
      <c r="Q28" s="11"/>
    </row>
    <row r="29" spans="1:20" x14ac:dyDescent="0.25">
      <c r="D29" s="1">
        <f>SUM(D27:D28)</f>
        <v>36645</v>
      </c>
      <c r="E29">
        <f>B26*0.075</f>
        <v>11700</v>
      </c>
      <c r="F29">
        <f>B26*0.015</f>
        <v>2340</v>
      </c>
      <c r="G29">
        <f>D29-E29</f>
        <v>24945</v>
      </c>
      <c r="H29" s="5">
        <f>G29+F29+E29</f>
        <v>38985</v>
      </c>
      <c r="I29" s="14">
        <f>F11</f>
        <v>40860</v>
      </c>
      <c r="K29" s="23"/>
      <c r="L29" s="23"/>
      <c r="M29" s="23"/>
      <c r="N29" s="23"/>
      <c r="O29" s="23"/>
      <c r="Q29" s="11"/>
    </row>
    <row r="30" spans="1:20" x14ac:dyDescent="0.25">
      <c r="K30" s="23"/>
      <c r="L30" s="23"/>
      <c r="M30" s="23"/>
      <c r="N30" s="23"/>
      <c r="O30" s="23"/>
      <c r="Q30" s="11"/>
    </row>
    <row r="31" spans="1:20" x14ac:dyDescent="0.25">
      <c r="K31" s="23"/>
      <c r="L31" s="23"/>
      <c r="M31" s="23"/>
      <c r="N31" s="23"/>
      <c r="O31" s="23"/>
      <c r="Q31" s="11"/>
    </row>
    <row r="32" spans="1:20" x14ac:dyDescent="0.25">
      <c r="A32">
        <v>15000</v>
      </c>
      <c r="B32">
        <f>A32*12</f>
        <v>180000</v>
      </c>
      <c r="K32" s="23"/>
      <c r="L32" s="23"/>
      <c r="M32" s="23"/>
      <c r="N32" s="23"/>
      <c r="O32" s="23"/>
      <c r="Q32" s="11"/>
    </row>
    <row r="33" spans="1:17" x14ac:dyDescent="0.25">
      <c r="A33" s="16" t="s">
        <v>26</v>
      </c>
      <c r="B33">
        <v>85000</v>
      </c>
      <c r="D33">
        <f>D23</f>
        <v>13925.000000000002</v>
      </c>
      <c r="K33" s="12"/>
      <c r="L33" s="12"/>
      <c r="M33" s="12"/>
      <c r="N33" s="12"/>
      <c r="O33" s="12"/>
      <c r="Q33" s="11"/>
    </row>
    <row r="34" spans="1:17" x14ac:dyDescent="0.25">
      <c r="A34" s="17" t="s">
        <v>7</v>
      </c>
      <c r="B34">
        <f>B32-85000</f>
        <v>95000</v>
      </c>
      <c r="D34">
        <f>B34*0.32</f>
        <v>30400</v>
      </c>
      <c r="K34" s="8"/>
      <c r="L34" s="8"/>
      <c r="M34" s="8"/>
      <c r="N34" s="8"/>
      <c r="O34" s="8"/>
      <c r="Q34" s="11"/>
    </row>
    <row r="35" spans="1:17" x14ac:dyDescent="0.25">
      <c r="D35" s="1">
        <f>SUM(D33:D34)</f>
        <v>44325</v>
      </c>
      <c r="E35">
        <f>B32*0.075</f>
        <v>13500</v>
      </c>
      <c r="F35">
        <f>B32*0.015</f>
        <v>2700</v>
      </c>
      <c r="G35">
        <f>D35-E35</f>
        <v>30825</v>
      </c>
      <c r="H35" s="5">
        <f>G35+F35+E35</f>
        <v>47025</v>
      </c>
      <c r="I35" s="14">
        <f>F16</f>
        <v>50700</v>
      </c>
      <c r="Q35" s="11"/>
    </row>
    <row r="36" spans="1:17" x14ac:dyDescent="0.25">
      <c r="Q36" s="11"/>
    </row>
  </sheetData>
  <mergeCells count="15">
    <mergeCell ref="A3:C3"/>
    <mergeCell ref="L19:Q19"/>
    <mergeCell ref="A20:B20"/>
    <mergeCell ref="H21:I21"/>
    <mergeCell ref="E21:F21"/>
    <mergeCell ref="E2:Q2"/>
    <mergeCell ref="I18:K19"/>
    <mergeCell ref="D3:G3"/>
    <mergeCell ref="I3:K3"/>
    <mergeCell ref="O3:Q3"/>
    <mergeCell ref="K27:O32"/>
    <mergeCell ref="K22:O25"/>
    <mergeCell ref="R19:T24"/>
    <mergeCell ref="O4:Q4"/>
    <mergeCell ref="A4:B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Cisło</dc:creator>
  <cp:lastModifiedBy>acisło</cp:lastModifiedBy>
  <dcterms:created xsi:type="dcterms:W3CDTF">2021-08-20T09:26:37Z</dcterms:created>
  <dcterms:modified xsi:type="dcterms:W3CDTF">2021-12-17T21:00:07Z</dcterms:modified>
</cp:coreProperties>
</file>